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tabRatio="599" activeTab="3"/>
  </bookViews>
  <sheets>
    <sheet name="Дейност 311" sheetId="1" r:id="rId1"/>
    <sheet name="Дейност 322" sheetId="2" r:id="rId2"/>
    <sheet name="Дейност 326" sheetId="3" r:id="rId3"/>
    <sheet name="ф.Образование" sheetId="4" r:id="rId4"/>
  </sheets>
  <definedNames/>
  <calcPr fullCalcOnLoad="1"/>
</workbook>
</file>

<file path=xl/sharedStrings.xml><?xml version="1.0" encoding="utf-8"?>
<sst xmlns="http://schemas.openxmlformats.org/spreadsheetml/2006/main" count="81" uniqueCount="59">
  <si>
    <t>№ по ред</t>
  </si>
  <si>
    <t>ВСИЧКО</t>
  </si>
  <si>
    <t>100%*ЕРС*БУ</t>
  </si>
  <si>
    <t xml:space="preserve"> Общо средства по формула - 100 %</t>
  </si>
  <si>
    <t>ОБЩО ЗА ДЕЙНОСТ 326</t>
  </si>
  <si>
    <t>ВСИЧКО ЗА ДЕЙНОСТ 311</t>
  </si>
  <si>
    <t>ДЕЙНОСТ</t>
  </si>
  <si>
    <t xml:space="preserve"> Дейност 311 "Целодневни детски градини и обединени детски заведения" </t>
  </si>
  <si>
    <t xml:space="preserve"> Дейност 322 "Общообразователни училища" </t>
  </si>
  <si>
    <t xml:space="preserve"> Дейност 326 "Професионални училища и професионални паралелки към СОУ" </t>
  </si>
  <si>
    <t xml:space="preserve"> Общо средства по формула - 100 % от СЕРС</t>
  </si>
  <si>
    <t>ОДЗ"Полет"</t>
  </si>
  <si>
    <t>ЦДГ"Патиланчо"</t>
  </si>
  <si>
    <t>ЦДГ"Славянка"</t>
  </si>
  <si>
    <t>Брой деца на 5 и 6 год. подготвителна група в ЦДГ и ОДЗ</t>
  </si>
  <si>
    <t>Брой деца от 3 до 4 г. в  ЦДГ и ОДЗ</t>
  </si>
  <si>
    <t>Брой деца в яслени групи в ОДЗ</t>
  </si>
  <si>
    <t xml:space="preserve"> Общо средства по формула </t>
  </si>
  <si>
    <t>СОУ”Йордан Йовков” гр.Тутракан</t>
  </si>
  <si>
    <t>СОУ”Христо Ботев” гр.Тутракан</t>
  </si>
  <si>
    <t>ОУ”Стефан Караджа" с. Цар Самуил</t>
  </si>
  <si>
    <t>ОУ”Св.Св.Кирил и Методий"с.Нова Черна</t>
  </si>
  <si>
    <t xml:space="preserve">Брой ученици "Общообразователни училища" </t>
  </si>
  <si>
    <t>Брой ученици в средищно училище</t>
  </si>
  <si>
    <t>Допълващ стандарт за материална база на училищата на ученик от редовна форма на обучение за подобряване на материално-техническата база на училищата  — ДПМТБУ</t>
  </si>
  <si>
    <t>Средства за ученици на самостоятелна форма на обучение</t>
  </si>
  <si>
    <t>Допълващ стандарт за деца и ученици на ресурсно подпомагане, интегрирани в училища и детски градини — ДДУ( рп)</t>
  </si>
  <si>
    <t>Допълващ стандарт за подпомагане храненето на децата от подготвителните групи в детските градини и учениците от І-ІV клас - ДПХ(ПГ и І-ІV)</t>
  </si>
  <si>
    <t>Средства за целодневна организация на учебния ден за обхванатите ученици от І, ІІ , ІІІ, ІV и V клас (без ученици от средищните училища)</t>
  </si>
  <si>
    <t>Средства за стипендии</t>
  </si>
  <si>
    <t>Второстепенни  разпоредители с бюджет</t>
  </si>
  <si>
    <t>Допълващ стандарт за подпомагане храненето на децата от подготвителните групи в детските градини и учениците от І-ІV клас - ДПХ               (ПГ и І-ІV)</t>
  </si>
  <si>
    <t>Второстепенни разпоредители с бюджет</t>
  </si>
  <si>
    <t>Физически науки, информатика, техника, здравеопазване, опазване на околната среда, производство и преработка, архитектура и строителство + Стопанско управление и администрация и социални услуги</t>
  </si>
  <si>
    <t>ОБЩО ЗА ОБЩИНА ТУТРАКАН</t>
  </si>
  <si>
    <t>ВСИЧКО ЗА ДЕЙНОСТ 322</t>
  </si>
  <si>
    <t xml:space="preserve">Информация за разпределението на средствата, получени по единни разходни стандарти за дейност 322 "  " по основни и допълнителни компоненти на формулите за 2016 година, утвърдени със заповед № РД-04-274 от 26.02.2016 година на Кмета на Община Тутракан </t>
  </si>
  <si>
    <t>80,00% по ЕРС по БУ</t>
  </si>
  <si>
    <t>Добавка за условно-постоянни разходи 2016-27000*4=108000 (ДУПР) - 6,681%</t>
  </si>
  <si>
    <t>Добавка за училище със статут на средищно (ДУСС) 9,100%</t>
  </si>
  <si>
    <t>Добавка за бр.ученици гимназиален етап, профилирани паралелки (ДУГЕПП)    4,219%</t>
  </si>
  <si>
    <t>Резерв по чл.30, ал.1 и 2 от ПМС №380 от 29.12.2015 г. за разчетен по-висок брой деца/ученици</t>
  </si>
  <si>
    <t>Средства за целодневна организация на учебния ден за обхванатите ученици от І до VІ клас и ученици от средищните училища</t>
  </si>
  <si>
    <t>Брой ученици гимназиален етап профилирани паралелки</t>
  </si>
  <si>
    <t>Допълнителни компоненти 20%</t>
  </si>
  <si>
    <t>90.244%*ЕРС*БДяг</t>
  </si>
  <si>
    <r>
      <t>90,244%*ЕРС*БД</t>
    </r>
    <r>
      <rPr>
        <b/>
        <sz val="7"/>
        <rFont val="Times New Roman"/>
        <family val="1"/>
      </rPr>
      <t>3-4</t>
    </r>
  </si>
  <si>
    <r>
      <t>90,244%*ЕРС*БД</t>
    </r>
    <r>
      <rPr>
        <b/>
        <sz val="7"/>
        <rFont val="Times New Roman"/>
        <family val="1"/>
      </rPr>
      <t>5 и 6</t>
    </r>
  </si>
  <si>
    <t>Допълнителни компоненти- 9.756%</t>
  </si>
  <si>
    <t>Добавка за условно-постоянни разходи 2016-17000*3= (ДУПР) - 7,044%</t>
  </si>
  <si>
    <t>Добавка за  ЦДГ/ОДЗ под 130 брой деца в дет.заведение (ДД&lt;130) - 0,18%</t>
  </si>
  <si>
    <t>Добавка за брой деца в изнесени групи (ДДИГ) - 2,5%</t>
  </si>
  <si>
    <t>Добавка за брой деца на ресурсно подпомагане над 5 бр. в детска заведение (ДДРП&gt;5) - 0,032%</t>
  </si>
  <si>
    <t xml:space="preserve">Информация за разпределението на средствата, получени по единни разходни стандарти за дейност 311 " Целодневни детски градини и обединени детски заведения " по основни и допълнителни компоненти на формулите за 2016 година, утвърдени със заповед № РД-04-275 от 26.02.2016 година на Кмета на Община Тутракан </t>
  </si>
  <si>
    <t>Брой деца в изнесени групи в ЦДГ и ОДЗ</t>
  </si>
  <si>
    <t>Брой деца на ресурсно подпомагане в ЦДГ и ОДЗ</t>
  </si>
  <si>
    <t xml:space="preserve">Информация за разпределението на средствата, получени по единни разходни стандарти за дейност 326 " Професионални училища и професионални паралелки към СОУ " по основни и допълнителни компоненти на формулите за 2015 година, утвърдени със заповед № РД-04-274 от 26.02.2016 година на Кмета на Община Тутракан </t>
  </si>
  <si>
    <t xml:space="preserve">Информация за разпределението на средствата, получени от Община ТУТРАКАН по единни разходни стандарти по дейности за 2016 година </t>
  </si>
  <si>
    <t>ВСИЧКО средства за Функция Образование със ЗДБРБ за 2016 год.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</si>
</sst>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%"/>
    <numFmt numFmtId="175" formatCode="0.000000"/>
    <numFmt numFmtId="176" formatCode="0.0%"/>
    <numFmt numFmtId="177" formatCode="#,##0.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  <numFmt numFmtId="182" formatCode="0.000%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8"/>
      <name val="Times New Roman Cyr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vertical="center"/>
    </xf>
    <xf numFmtId="3" fontId="4" fillId="32" borderId="11" xfId="0" applyNumberFormat="1" applyFont="1" applyFill="1" applyBorder="1" applyAlignment="1">
      <alignment vertical="center"/>
    </xf>
    <xf numFmtId="0" fontId="10" fillId="32" borderId="12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3" fontId="9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0" fillId="33" borderId="17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3" fontId="3" fillId="34" borderId="17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0" fillId="33" borderId="22" xfId="0" applyFont="1" applyFill="1" applyBorder="1" applyAlignment="1">
      <alignment/>
    </xf>
    <xf numFmtId="3" fontId="10" fillId="33" borderId="23" xfId="0" applyNumberFormat="1" applyFont="1" applyFill="1" applyBorder="1" applyAlignment="1">
      <alignment/>
    </xf>
    <xf numFmtId="0" fontId="16" fillId="32" borderId="17" xfId="0" applyFont="1" applyFill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/>
    </xf>
    <xf numFmtId="0" fontId="17" fillId="0" borderId="24" xfId="0" applyFont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/>
    </xf>
    <xf numFmtId="0" fontId="16" fillId="35" borderId="17" xfId="0" applyFont="1" applyFill="1" applyBorder="1" applyAlignment="1">
      <alignment horizontal="center" vertical="center" wrapText="1"/>
    </xf>
    <xf numFmtId="3" fontId="10" fillId="33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3" fontId="20" fillId="33" borderId="26" xfId="0" applyNumberFormat="1" applyFont="1" applyFill="1" applyBorder="1" applyAlignment="1">
      <alignment/>
    </xf>
    <xf numFmtId="3" fontId="21" fillId="33" borderId="23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26" xfId="0" applyNumberFormat="1" applyFont="1" applyFill="1" applyBorder="1" applyAlignment="1">
      <alignment/>
    </xf>
    <xf numFmtId="3" fontId="21" fillId="33" borderId="18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0" fontId="22" fillId="0" borderId="27" xfId="0" applyFont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2" fontId="0" fillId="0" borderId="0" xfId="0" applyNumberFormat="1" applyAlignment="1">
      <alignment/>
    </xf>
    <xf numFmtId="3" fontId="4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3" fontId="6" fillId="33" borderId="14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4" borderId="27" xfId="0" applyNumberFormat="1" applyFont="1" applyFill="1" applyBorder="1" applyAlignment="1">
      <alignment horizontal="right"/>
    </xf>
    <xf numFmtId="3" fontId="7" fillId="34" borderId="27" xfId="0" applyNumberFormat="1" applyFont="1" applyFill="1" applyBorder="1" applyAlignment="1">
      <alignment horizontal="right"/>
    </xf>
    <xf numFmtId="3" fontId="6" fillId="34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182" fontId="9" fillId="32" borderId="28" xfId="0" applyNumberFormat="1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9" fontId="15" fillId="32" borderId="31" xfId="0" applyNumberFormat="1" applyFont="1" applyFill="1" applyBorder="1" applyAlignment="1">
      <alignment horizontal="center" vertical="center" wrapText="1"/>
    </xf>
    <xf numFmtId="9" fontId="15" fillId="32" borderId="32" xfId="0" applyNumberFormat="1" applyFont="1" applyFill="1" applyBorder="1" applyAlignment="1">
      <alignment horizontal="center" vertical="center" wrapText="1"/>
    </xf>
    <xf numFmtId="9" fontId="15" fillId="32" borderId="3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9" fontId="4" fillId="35" borderId="25" xfId="0" applyNumberFormat="1" applyFont="1" applyFill="1" applyBorder="1" applyAlignment="1">
      <alignment horizontal="center" vertical="center" wrapText="1"/>
    </xf>
    <xf numFmtId="9" fontId="4" fillId="35" borderId="20" xfId="0" applyNumberFormat="1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3.421875" style="0" customWidth="1"/>
    <col min="9" max="9" width="10.00390625" style="0" customWidth="1"/>
    <col min="17" max="17" width="9.7109375" style="0" customWidth="1"/>
    <col min="18" max="18" width="10.421875" style="0" customWidth="1"/>
  </cols>
  <sheetData>
    <row r="3" spans="2:19" ht="45" customHeight="1">
      <c r="B3" s="79" t="s">
        <v>53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6" ht="13.5" thickBot="1"/>
    <row r="7" spans="2:19" s="11" customFormat="1" ht="21" customHeight="1" thickTop="1">
      <c r="B7" s="80" t="s">
        <v>0</v>
      </c>
      <c r="C7" s="82" t="s">
        <v>30</v>
      </c>
      <c r="D7" s="72" t="s">
        <v>16</v>
      </c>
      <c r="E7" s="72" t="s">
        <v>15</v>
      </c>
      <c r="F7" s="72" t="s">
        <v>14</v>
      </c>
      <c r="G7" s="72" t="s">
        <v>54</v>
      </c>
      <c r="H7" s="72" t="s">
        <v>55</v>
      </c>
      <c r="I7" s="69">
        <v>0.90244</v>
      </c>
      <c r="J7" s="69">
        <v>0.90244</v>
      </c>
      <c r="K7" s="69">
        <v>0.90244</v>
      </c>
      <c r="L7" s="76" t="s">
        <v>48</v>
      </c>
      <c r="M7" s="77"/>
      <c r="N7" s="77"/>
      <c r="O7" s="78"/>
      <c r="P7" s="70" t="s">
        <v>17</v>
      </c>
      <c r="Q7" s="72" t="s">
        <v>26</v>
      </c>
      <c r="R7" s="74" t="s">
        <v>31</v>
      </c>
      <c r="S7" s="84" t="s">
        <v>1</v>
      </c>
    </row>
    <row r="8" spans="2:22" s="11" customFormat="1" ht="184.5" customHeight="1" thickBot="1">
      <c r="B8" s="81"/>
      <c r="C8" s="83"/>
      <c r="D8" s="73"/>
      <c r="E8" s="73"/>
      <c r="F8" s="73"/>
      <c r="G8" s="73"/>
      <c r="H8" s="73"/>
      <c r="I8" s="20" t="s">
        <v>45</v>
      </c>
      <c r="J8" s="20" t="s">
        <v>46</v>
      </c>
      <c r="K8" s="20" t="s">
        <v>47</v>
      </c>
      <c r="L8" s="42" t="s">
        <v>49</v>
      </c>
      <c r="M8" s="42" t="s">
        <v>50</v>
      </c>
      <c r="N8" s="42" t="s">
        <v>51</v>
      </c>
      <c r="O8" s="42" t="s">
        <v>52</v>
      </c>
      <c r="P8" s="71"/>
      <c r="Q8" s="73"/>
      <c r="R8" s="75"/>
      <c r="S8" s="85"/>
      <c r="V8" s="12"/>
    </row>
    <row r="9" spans="2:20" s="11" customFormat="1" ht="13.5" thickTop="1">
      <c r="B9" s="35">
        <v>1</v>
      </c>
      <c r="C9" s="26" t="s">
        <v>11</v>
      </c>
      <c r="D9" s="26">
        <v>23</v>
      </c>
      <c r="E9" s="26">
        <v>56</v>
      </c>
      <c r="F9" s="26">
        <v>61</v>
      </c>
      <c r="G9" s="26">
        <v>33</v>
      </c>
      <c r="H9" s="26">
        <v>7</v>
      </c>
      <c r="I9" s="26">
        <f>(D9*1159)*90.244%</f>
        <v>24056.34308</v>
      </c>
      <c r="J9" s="26">
        <f>(E9*1669)*90.244%</f>
        <v>84345.65216</v>
      </c>
      <c r="K9" s="26">
        <f>(F9*1912)*90.244%</f>
        <v>105253.38208</v>
      </c>
      <c r="L9" s="39">
        <v>17000</v>
      </c>
      <c r="M9" s="39">
        <v>0</v>
      </c>
      <c r="N9" s="39">
        <v>5856</v>
      </c>
      <c r="O9" s="39">
        <v>234</v>
      </c>
      <c r="P9" s="27">
        <f>SUM(I9:O9)</f>
        <v>236745.37731999997</v>
      </c>
      <c r="Q9" s="26">
        <v>2275</v>
      </c>
      <c r="R9" s="36">
        <v>4392</v>
      </c>
      <c r="S9" s="43">
        <f>P9+Q9+R9</f>
        <v>243412.37731999997</v>
      </c>
      <c r="T9" s="37"/>
    </row>
    <row r="10" spans="2:20" s="11" customFormat="1" ht="12.75">
      <c r="B10" s="25">
        <v>2</v>
      </c>
      <c r="C10" s="26" t="s">
        <v>12</v>
      </c>
      <c r="D10" s="26"/>
      <c r="E10" s="26">
        <v>63</v>
      </c>
      <c r="F10" s="26">
        <v>66</v>
      </c>
      <c r="G10" s="26">
        <v>24</v>
      </c>
      <c r="H10" s="26">
        <v>0</v>
      </c>
      <c r="I10" s="26">
        <f>(D10*1080)*97%</f>
        <v>0</v>
      </c>
      <c r="J10" s="26">
        <f>(E10*1669)*90.244%</f>
        <v>94888.85868</v>
      </c>
      <c r="K10" s="26">
        <f>(F10*1912)*90.244%</f>
        <v>113880.70848</v>
      </c>
      <c r="L10" s="39">
        <v>17000</v>
      </c>
      <c r="M10" s="39">
        <v>1303</v>
      </c>
      <c r="N10" s="39">
        <v>4259</v>
      </c>
      <c r="O10" s="39">
        <v>0</v>
      </c>
      <c r="P10" s="27">
        <f>SUM(I10:O10)</f>
        <v>231331.56716</v>
      </c>
      <c r="Q10" s="26">
        <v>0</v>
      </c>
      <c r="R10" s="36">
        <v>4752</v>
      </c>
      <c r="S10" s="43">
        <f>P10+Q10+R10</f>
        <v>236083.56716</v>
      </c>
      <c r="T10" s="37"/>
    </row>
    <row r="11" spans="2:20" s="11" customFormat="1" ht="12.75">
      <c r="B11" s="25">
        <v>3</v>
      </c>
      <c r="C11" s="26" t="s">
        <v>13</v>
      </c>
      <c r="D11" s="26"/>
      <c r="E11" s="26">
        <v>64</v>
      </c>
      <c r="F11" s="26">
        <v>78</v>
      </c>
      <c r="G11" s="26">
        <v>45</v>
      </c>
      <c r="H11" s="26">
        <v>1</v>
      </c>
      <c r="I11" s="26">
        <f>(D11*1080)*97%</f>
        <v>0</v>
      </c>
      <c r="J11" s="26">
        <f>(E11*1669)*90.244%</f>
        <v>96395.03104</v>
      </c>
      <c r="K11" s="26">
        <f>(F11*1912)*90.244%</f>
        <v>134586.29184</v>
      </c>
      <c r="L11" s="39">
        <v>17000</v>
      </c>
      <c r="M11" s="39">
        <v>0</v>
      </c>
      <c r="N11" s="39">
        <v>7986</v>
      </c>
      <c r="O11" s="39">
        <v>0</v>
      </c>
      <c r="P11" s="27">
        <f>SUM(I11:O11)</f>
        <v>255967.32288</v>
      </c>
      <c r="Q11" s="26">
        <v>325</v>
      </c>
      <c r="R11" s="36">
        <v>5616</v>
      </c>
      <c r="S11" s="43">
        <f>P11+Q11+R11</f>
        <v>261908.32288</v>
      </c>
      <c r="T11" s="37"/>
    </row>
    <row r="12" spans="2:20" s="11" customFormat="1" ht="51">
      <c r="B12" s="40"/>
      <c r="C12" s="59" t="s">
        <v>41</v>
      </c>
      <c r="D12" s="57">
        <v>-1</v>
      </c>
      <c r="E12" s="57">
        <v>24</v>
      </c>
      <c r="F12" s="57">
        <v>-1</v>
      </c>
      <c r="G12" s="57"/>
      <c r="H12" s="57">
        <v>-3</v>
      </c>
      <c r="I12" s="57"/>
      <c r="J12" s="57"/>
      <c r="K12" s="57"/>
      <c r="L12" s="58"/>
      <c r="M12" s="58"/>
      <c r="N12" s="58"/>
      <c r="O12" s="58"/>
      <c r="P12" s="53">
        <v>36985</v>
      </c>
      <c r="Q12" s="57">
        <v>-975</v>
      </c>
      <c r="R12" s="52">
        <v>-72</v>
      </c>
      <c r="S12" s="56">
        <f>P12+Q12+R12</f>
        <v>35938</v>
      </c>
      <c r="T12" s="37"/>
    </row>
    <row r="13" spans="2:20" s="13" customFormat="1" ht="28.5" customHeight="1" thickBot="1">
      <c r="B13" s="17"/>
      <c r="C13" s="18" t="s">
        <v>5</v>
      </c>
      <c r="D13" s="19">
        <f aca="true" t="shared" si="0" ref="D13:O13">SUM(D9:D12)</f>
        <v>22</v>
      </c>
      <c r="E13" s="19">
        <f t="shared" si="0"/>
        <v>207</v>
      </c>
      <c r="F13" s="19">
        <f t="shared" si="0"/>
        <v>204</v>
      </c>
      <c r="G13" s="19">
        <f t="shared" si="0"/>
        <v>102</v>
      </c>
      <c r="H13" s="19">
        <f t="shared" si="0"/>
        <v>5</v>
      </c>
      <c r="I13" s="19">
        <f t="shared" si="0"/>
        <v>24056.34308</v>
      </c>
      <c r="J13" s="19">
        <f t="shared" si="0"/>
        <v>275629.54188000003</v>
      </c>
      <c r="K13" s="19">
        <f t="shared" si="0"/>
        <v>353720.3824</v>
      </c>
      <c r="L13" s="19">
        <f t="shared" si="0"/>
        <v>51000</v>
      </c>
      <c r="M13" s="19">
        <f t="shared" si="0"/>
        <v>1303</v>
      </c>
      <c r="N13" s="19">
        <f t="shared" si="0"/>
        <v>18101</v>
      </c>
      <c r="O13" s="19">
        <f t="shared" si="0"/>
        <v>234</v>
      </c>
      <c r="P13" s="19">
        <f>SUM(P9:P12)</f>
        <v>761029.2673599999</v>
      </c>
      <c r="Q13" s="19">
        <f>SUM(Q9:Q12)</f>
        <v>1625</v>
      </c>
      <c r="R13" s="19">
        <f>SUM(R9:R12)</f>
        <v>14688</v>
      </c>
      <c r="S13" s="19">
        <f>SUM(S9:S12)</f>
        <v>777342.2673599999</v>
      </c>
      <c r="T13" s="37"/>
    </row>
    <row r="14" ht="13.5" thickTop="1"/>
  </sheetData>
  <sheetProtection/>
  <mergeCells count="13">
    <mergeCell ref="B3:S3"/>
    <mergeCell ref="B7:B8"/>
    <mergeCell ref="C7:C8"/>
    <mergeCell ref="D7:D8"/>
    <mergeCell ref="E7:E8"/>
    <mergeCell ref="S7:S8"/>
    <mergeCell ref="F7:F8"/>
    <mergeCell ref="P7:P8"/>
    <mergeCell ref="Q7:Q8"/>
    <mergeCell ref="H7:H8"/>
    <mergeCell ref="G7:G8"/>
    <mergeCell ref="R7:R8"/>
    <mergeCell ref="L7:O7"/>
  </mergeCells>
  <printOptions/>
  <pageMargins left="0.75" right="0.75" top="0.984251968503937" bottom="0.98425196850393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8515625" style="0" customWidth="1"/>
    <col min="2" max="2" width="24.7109375" style="0" customWidth="1"/>
    <col min="7" max="7" width="10.57421875" style="0" customWidth="1"/>
    <col min="11" max="11" width="10.8515625" style="0" customWidth="1"/>
    <col min="13" max="13" width="10.7109375" style="0" customWidth="1"/>
    <col min="14" max="14" width="10.140625" style="0" customWidth="1"/>
    <col min="16" max="16" width="7.421875" style="0" customWidth="1"/>
  </cols>
  <sheetData>
    <row r="1" spans="1:17" ht="45" customHeight="1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3.5" thickBot="1"/>
    <row r="3" spans="1:17" s="11" customFormat="1" ht="21" customHeight="1" thickBot="1" thickTop="1">
      <c r="A3" s="80" t="s">
        <v>0</v>
      </c>
      <c r="B3" s="82" t="s">
        <v>30</v>
      </c>
      <c r="C3" s="90" t="s">
        <v>22</v>
      </c>
      <c r="D3" s="45"/>
      <c r="E3" s="45"/>
      <c r="F3" s="86" t="s">
        <v>37</v>
      </c>
      <c r="G3" s="92" t="s">
        <v>44</v>
      </c>
      <c r="H3" s="93"/>
      <c r="I3" s="93"/>
      <c r="J3" s="70" t="s">
        <v>17</v>
      </c>
      <c r="K3" s="94" t="s">
        <v>24</v>
      </c>
      <c r="L3" s="88" t="s">
        <v>25</v>
      </c>
      <c r="M3" s="88" t="s">
        <v>26</v>
      </c>
      <c r="N3" s="88" t="s">
        <v>27</v>
      </c>
      <c r="O3" s="88" t="s">
        <v>42</v>
      </c>
      <c r="P3" s="88" t="s">
        <v>29</v>
      </c>
      <c r="Q3" s="84" t="s">
        <v>1</v>
      </c>
    </row>
    <row r="4" spans="1:20" s="11" customFormat="1" ht="241.5" customHeight="1" thickBot="1">
      <c r="A4" s="81"/>
      <c r="B4" s="83"/>
      <c r="C4" s="91"/>
      <c r="D4" s="46" t="s">
        <v>23</v>
      </c>
      <c r="E4" s="46" t="s">
        <v>43</v>
      </c>
      <c r="F4" s="87"/>
      <c r="G4" s="48" t="s">
        <v>38</v>
      </c>
      <c r="H4" s="48" t="s">
        <v>39</v>
      </c>
      <c r="I4" s="48" t="s">
        <v>40</v>
      </c>
      <c r="J4" s="71"/>
      <c r="K4" s="95"/>
      <c r="L4" s="89"/>
      <c r="M4" s="89"/>
      <c r="N4" s="89"/>
      <c r="O4" s="96"/>
      <c r="P4" s="96"/>
      <c r="Q4" s="85"/>
      <c r="T4" s="12"/>
    </row>
    <row r="5" spans="1:18" s="11" customFormat="1" ht="24.75" thickTop="1">
      <c r="A5" s="35">
        <v>1</v>
      </c>
      <c r="B5" s="44" t="s">
        <v>18</v>
      </c>
      <c r="C5" s="39">
        <v>506</v>
      </c>
      <c r="D5" s="39">
        <v>506</v>
      </c>
      <c r="E5" s="39">
        <v>208</v>
      </c>
      <c r="F5" s="47">
        <f>C5*1577*80%</f>
        <v>638369.6000000001</v>
      </c>
      <c r="G5" s="39">
        <v>27000</v>
      </c>
      <c r="H5" s="39">
        <v>64462</v>
      </c>
      <c r="I5" s="39">
        <v>68190</v>
      </c>
      <c r="J5" s="27">
        <f>SUM(F5:I5)</f>
        <v>798021.6000000001</v>
      </c>
      <c r="K5" s="26">
        <v>12650</v>
      </c>
      <c r="L5" s="36">
        <v>4774</v>
      </c>
      <c r="M5" s="36">
        <v>4550</v>
      </c>
      <c r="N5" s="36">
        <v>11304</v>
      </c>
      <c r="O5" s="36">
        <v>129472</v>
      </c>
      <c r="P5" s="36">
        <v>14703</v>
      </c>
      <c r="Q5" s="43">
        <f>SUM(J5:P5)</f>
        <v>975474.6000000001</v>
      </c>
      <c r="R5" s="37"/>
    </row>
    <row r="6" spans="1:18" s="11" customFormat="1" ht="24">
      <c r="A6" s="25">
        <v>2</v>
      </c>
      <c r="B6" s="44" t="s">
        <v>19</v>
      </c>
      <c r="C6" s="39">
        <v>382</v>
      </c>
      <c r="D6" s="39">
        <v>382</v>
      </c>
      <c r="E6" s="39"/>
      <c r="F6" s="47">
        <f>C6*1577*80%</f>
        <v>481931.2</v>
      </c>
      <c r="G6" s="39">
        <v>27000</v>
      </c>
      <c r="H6" s="39">
        <v>82633</v>
      </c>
      <c r="I6" s="39">
        <v>0</v>
      </c>
      <c r="J6" s="27">
        <f>SUM(F6:I6)</f>
        <v>591564.2</v>
      </c>
      <c r="K6" s="26">
        <v>9550</v>
      </c>
      <c r="L6" s="36">
        <v>682</v>
      </c>
      <c r="M6" s="36">
        <v>4225</v>
      </c>
      <c r="N6" s="36">
        <v>14400</v>
      </c>
      <c r="O6" s="36">
        <v>154496</v>
      </c>
      <c r="P6" s="36"/>
      <c r="Q6" s="43">
        <f>SUM(J6:P6)</f>
        <v>774917.2</v>
      </c>
      <c r="R6" s="37"/>
    </row>
    <row r="7" spans="1:18" s="11" customFormat="1" ht="24">
      <c r="A7" s="25">
        <v>3</v>
      </c>
      <c r="B7" s="44" t="s">
        <v>20</v>
      </c>
      <c r="C7" s="39">
        <v>53</v>
      </c>
      <c r="D7" s="39"/>
      <c r="E7" s="39"/>
      <c r="F7" s="47">
        <f>C7*1577*80%</f>
        <v>66864.8</v>
      </c>
      <c r="G7" s="39">
        <v>27000</v>
      </c>
      <c r="H7" s="39">
        <v>0</v>
      </c>
      <c r="I7" s="39">
        <v>0</v>
      </c>
      <c r="J7" s="27">
        <v>132974</v>
      </c>
      <c r="K7" s="26">
        <v>1325</v>
      </c>
      <c r="L7" s="36">
        <v>0</v>
      </c>
      <c r="M7" s="36">
        <v>325</v>
      </c>
      <c r="N7" s="36">
        <v>2088</v>
      </c>
      <c r="O7" s="36">
        <v>10880</v>
      </c>
      <c r="P7" s="36"/>
      <c r="Q7" s="43">
        <f>SUM(J7:P7)</f>
        <v>147592</v>
      </c>
      <c r="R7" s="37"/>
    </row>
    <row r="8" spans="1:18" s="11" customFormat="1" ht="24">
      <c r="A8" s="25">
        <v>4</v>
      </c>
      <c r="B8" s="44" t="s">
        <v>21</v>
      </c>
      <c r="C8" s="39">
        <v>84</v>
      </c>
      <c r="D8" s="39"/>
      <c r="E8" s="39"/>
      <c r="F8" s="47">
        <f>C8*1577*80%</f>
        <v>105974.40000000001</v>
      </c>
      <c r="G8" s="39">
        <v>27000</v>
      </c>
      <c r="H8" s="39">
        <v>0</v>
      </c>
      <c r="I8" s="39">
        <v>0</v>
      </c>
      <c r="J8" s="27">
        <v>93865</v>
      </c>
      <c r="K8" s="26">
        <v>2100</v>
      </c>
      <c r="L8" s="36">
        <v>1364</v>
      </c>
      <c r="M8" s="36">
        <v>650</v>
      </c>
      <c r="N8" s="36">
        <v>2592</v>
      </c>
      <c r="O8" s="36">
        <v>31552</v>
      </c>
      <c r="P8" s="36"/>
      <c r="Q8" s="43">
        <f>SUM(J8:P8)</f>
        <v>132123</v>
      </c>
      <c r="R8" s="37"/>
    </row>
    <row r="9" spans="1:18" s="11" customFormat="1" ht="51">
      <c r="A9" s="40"/>
      <c r="B9" s="59" t="s">
        <v>41</v>
      </c>
      <c r="C9" s="49">
        <v>35</v>
      </c>
      <c r="D9" s="41"/>
      <c r="E9" s="41"/>
      <c r="F9" s="47"/>
      <c r="G9" s="47"/>
      <c r="H9" s="47">
        <f>E9*1577*80%</f>
        <v>0</v>
      </c>
      <c r="I9" s="47">
        <f>F9*1577*80%</f>
        <v>0</v>
      </c>
      <c r="J9" s="53">
        <v>55195</v>
      </c>
      <c r="K9" s="54">
        <v>875</v>
      </c>
      <c r="L9" s="55">
        <v>7843</v>
      </c>
      <c r="M9" s="55">
        <v>1625</v>
      </c>
      <c r="N9" s="55">
        <v>-360</v>
      </c>
      <c r="O9" s="55">
        <v>17408</v>
      </c>
      <c r="P9" s="52">
        <v>348</v>
      </c>
      <c r="Q9" s="56">
        <f>SUM(J9:P9)</f>
        <v>82934</v>
      </c>
      <c r="R9" s="37"/>
    </row>
    <row r="10" spans="1:18" s="13" customFormat="1" ht="28.5" customHeight="1" thickBot="1">
      <c r="A10" s="17"/>
      <c r="B10" s="18" t="s">
        <v>35</v>
      </c>
      <c r="C10" s="19">
        <f aca="true" t="shared" si="0" ref="C10:J10">SUM(C5:C9)</f>
        <v>1060</v>
      </c>
      <c r="D10" s="19">
        <f t="shared" si="0"/>
        <v>888</v>
      </c>
      <c r="E10" s="19">
        <f t="shared" si="0"/>
        <v>208</v>
      </c>
      <c r="F10" s="19">
        <f t="shared" si="0"/>
        <v>1293140</v>
      </c>
      <c r="G10" s="19">
        <f t="shared" si="0"/>
        <v>108000</v>
      </c>
      <c r="H10" s="19">
        <f t="shared" si="0"/>
        <v>147095</v>
      </c>
      <c r="I10" s="19">
        <f t="shared" si="0"/>
        <v>68190</v>
      </c>
      <c r="J10" s="19">
        <f t="shared" si="0"/>
        <v>1671619.8</v>
      </c>
      <c r="K10" s="19">
        <f aca="true" t="shared" si="1" ref="K10:Q10">SUM(K5:K9)</f>
        <v>26500</v>
      </c>
      <c r="L10" s="19">
        <f t="shared" si="1"/>
        <v>14663</v>
      </c>
      <c r="M10" s="19">
        <f t="shared" si="1"/>
        <v>11375</v>
      </c>
      <c r="N10" s="19">
        <f t="shared" si="1"/>
        <v>30024</v>
      </c>
      <c r="O10" s="19">
        <f t="shared" si="1"/>
        <v>343808</v>
      </c>
      <c r="P10" s="19">
        <f t="shared" si="1"/>
        <v>15051</v>
      </c>
      <c r="Q10" s="19">
        <f t="shared" si="1"/>
        <v>2113040.8</v>
      </c>
      <c r="R10" s="37"/>
    </row>
    <row r="11" ht="13.5" thickTop="1"/>
  </sheetData>
  <sheetProtection/>
  <mergeCells count="14">
    <mergeCell ref="K3:K4"/>
    <mergeCell ref="P3:P4"/>
    <mergeCell ref="Q3:Q4"/>
    <mergeCell ref="O3:O4"/>
    <mergeCell ref="F3:F4"/>
    <mergeCell ref="L3:L4"/>
    <mergeCell ref="M3:M4"/>
    <mergeCell ref="N3:N4"/>
    <mergeCell ref="A1:Q1"/>
    <mergeCell ref="A3:A4"/>
    <mergeCell ref="B3:B4"/>
    <mergeCell ref="C3:C4"/>
    <mergeCell ref="G3:I3"/>
    <mergeCell ref="J3:J4"/>
  </mergeCells>
  <printOptions/>
  <pageMargins left="0.75" right="0.75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57421875" style="0" customWidth="1"/>
    <col min="2" max="3" width="27.00390625" style="0" customWidth="1"/>
    <col min="4" max="10" width="13.00390625" style="0" customWidth="1"/>
    <col min="11" max="11" width="10.7109375" style="0" customWidth="1"/>
  </cols>
  <sheetData>
    <row r="2" spans="1:11" ht="41.25" customHeight="1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12.75">
      <c r="A4" s="1"/>
      <c r="B4" s="2"/>
      <c r="C4" s="2"/>
      <c r="D4" s="3"/>
      <c r="E4" s="3"/>
      <c r="F4" s="3"/>
      <c r="G4" s="3"/>
      <c r="H4" s="3"/>
      <c r="I4" s="3"/>
      <c r="J4" s="100"/>
      <c r="K4" s="1"/>
    </row>
    <row r="5" spans="1:11" ht="13.5" thickBot="1">
      <c r="A5" s="102"/>
      <c r="B5" s="102"/>
      <c r="C5" s="50"/>
      <c r="D5" s="38"/>
      <c r="E5" s="38"/>
      <c r="F5" s="38"/>
      <c r="G5" s="38"/>
      <c r="H5" s="38"/>
      <c r="I5" s="38"/>
      <c r="J5" s="101"/>
      <c r="K5" s="1"/>
    </row>
    <row r="6" spans="1:11" ht="110.25" customHeight="1" thickTop="1">
      <c r="A6" s="103" t="s">
        <v>0</v>
      </c>
      <c r="B6" s="105" t="s">
        <v>32</v>
      </c>
      <c r="C6" s="51" t="s">
        <v>33</v>
      </c>
      <c r="D6" s="106" t="s">
        <v>3</v>
      </c>
      <c r="E6" s="94" t="s">
        <v>24</v>
      </c>
      <c r="F6" s="88" t="s">
        <v>25</v>
      </c>
      <c r="G6" s="88" t="s">
        <v>26</v>
      </c>
      <c r="H6" s="88" t="s">
        <v>27</v>
      </c>
      <c r="I6" s="88" t="s">
        <v>42</v>
      </c>
      <c r="J6" s="88" t="s">
        <v>29</v>
      </c>
      <c r="K6" s="84" t="s">
        <v>1</v>
      </c>
    </row>
    <row r="7" spans="1:11" ht="96" customHeight="1" thickBot="1">
      <c r="A7" s="104"/>
      <c r="B7" s="83"/>
      <c r="C7" s="14" t="s">
        <v>2</v>
      </c>
      <c r="D7" s="89"/>
      <c r="E7" s="95"/>
      <c r="F7" s="89"/>
      <c r="G7" s="89"/>
      <c r="H7" s="89"/>
      <c r="I7" s="96"/>
      <c r="J7" s="96"/>
      <c r="K7" s="85"/>
    </row>
    <row r="8" spans="1:11" ht="24.75" thickTop="1">
      <c r="A8" s="21">
        <v>1</v>
      </c>
      <c r="B8" s="44" t="s">
        <v>19</v>
      </c>
      <c r="C8" s="61">
        <v>264186</v>
      </c>
      <c r="D8" s="61">
        <f>C8</f>
        <v>264186</v>
      </c>
      <c r="E8" s="22">
        <v>4025</v>
      </c>
      <c r="F8" s="22">
        <v>1023</v>
      </c>
      <c r="G8" s="22">
        <v>1950</v>
      </c>
      <c r="H8" s="22"/>
      <c r="I8" s="22"/>
      <c r="J8" s="22">
        <v>14807</v>
      </c>
      <c r="K8" s="23">
        <f>SUM(D8:J8)</f>
        <v>285991</v>
      </c>
    </row>
    <row r="9" spans="1:11" ht="51">
      <c r="A9" s="21"/>
      <c r="B9" s="59" t="s">
        <v>41</v>
      </c>
      <c r="C9" s="62">
        <v>6158</v>
      </c>
      <c r="D9" s="63">
        <v>6158</v>
      </c>
      <c r="E9" s="24">
        <v>75</v>
      </c>
      <c r="F9" s="24">
        <v>0</v>
      </c>
      <c r="G9" s="24">
        <v>-650</v>
      </c>
      <c r="H9" s="24"/>
      <c r="I9" s="24"/>
      <c r="J9" s="24">
        <v>311</v>
      </c>
      <c r="K9" s="64">
        <f>SUM(D9:J9)</f>
        <v>5894</v>
      </c>
    </row>
    <row r="10" spans="1:11" ht="13.5" thickBot="1">
      <c r="A10" s="97" t="s">
        <v>4</v>
      </c>
      <c r="B10" s="98"/>
      <c r="C10" s="15">
        <f>SUM(C8:C9)</f>
        <v>270344</v>
      </c>
      <c r="D10" s="15">
        <f>SUM(D8:D9)</f>
        <v>270344</v>
      </c>
      <c r="E10" s="15">
        <f>SUM(E8:E9)</f>
        <v>4100</v>
      </c>
      <c r="F10" s="15">
        <f aca="true" t="shared" si="0" ref="F10:K10">SUM(F8:F9)</f>
        <v>1023</v>
      </c>
      <c r="G10" s="15">
        <f t="shared" si="0"/>
        <v>1300</v>
      </c>
      <c r="H10" s="15">
        <f t="shared" si="0"/>
        <v>0</v>
      </c>
      <c r="I10" s="15">
        <f t="shared" si="0"/>
        <v>0</v>
      </c>
      <c r="J10" s="15">
        <f t="shared" si="0"/>
        <v>15118</v>
      </c>
      <c r="K10" s="15">
        <f t="shared" si="0"/>
        <v>291885</v>
      </c>
    </row>
    <row r="11" spans="1:11" ht="13.5" thickTop="1">
      <c r="A11" s="1"/>
      <c r="B11" s="1"/>
      <c r="C11" s="1"/>
      <c r="D11" s="6"/>
      <c r="E11" s="6"/>
      <c r="F11" s="6"/>
      <c r="G11" s="6"/>
      <c r="H11" s="6"/>
      <c r="I11" s="6"/>
      <c r="J11" s="9"/>
      <c r="K11" s="4"/>
    </row>
    <row r="12" spans="1:11" ht="12.75">
      <c r="A12" s="1"/>
      <c r="B12" s="1"/>
      <c r="C12" s="1"/>
      <c r="D12" s="5"/>
      <c r="E12" s="5"/>
      <c r="F12" s="5"/>
      <c r="G12" s="5"/>
      <c r="H12" s="5"/>
      <c r="I12" s="5"/>
      <c r="J12" s="7"/>
      <c r="K12" s="4"/>
    </row>
    <row r="13" spans="1:11" ht="15">
      <c r="A13" s="29"/>
      <c r="B13" s="28"/>
      <c r="C13" s="28"/>
      <c r="D13" s="4"/>
      <c r="E13" s="4"/>
      <c r="F13" s="4"/>
      <c r="G13" s="4"/>
      <c r="H13" s="4"/>
      <c r="I13" s="4"/>
      <c r="J13" s="8"/>
      <c r="K13" s="10"/>
    </row>
    <row r="14" spans="1:11" ht="12.75">
      <c r="A14" s="1"/>
      <c r="B14" s="1"/>
      <c r="C14" s="1"/>
      <c r="D14" s="5"/>
      <c r="E14" s="5"/>
      <c r="F14" s="5"/>
      <c r="G14" s="5"/>
      <c r="H14" s="5"/>
      <c r="I14" s="5"/>
      <c r="J14" s="8"/>
      <c r="K14" s="4"/>
    </row>
    <row r="16" ht="12.75">
      <c r="D16" s="60"/>
    </row>
    <row r="18" ht="12.75">
      <c r="D18" s="60"/>
    </row>
  </sheetData>
  <sheetProtection/>
  <mergeCells count="14">
    <mergeCell ref="F6:F7"/>
    <mergeCell ref="G6:G7"/>
    <mergeCell ref="H6:H7"/>
    <mergeCell ref="I6:I7"/>
    <mergeCell ref="A10:B10"/>
    <mergeCell ref="A2:K2"/>
    <mergeCell ref="J4:J5"/>
    <mergeCell ref="A5:B5"/>
    <mergeCell ref="A6:A7"/>
    <mergeCell ref="B6:B7"/>
    <mergeCell ref="D6:D7"/>
    <mergeCell ref="J6:J7"/>
    <mergeCell ref="K6:K7"/>
    <mergeCell ref="E6:E7"/>
  </mergeCells>
  <printOptions/>
  <pageMargins left="0.75" right="0.75" top="0.984251968503937" bottom="0.984251968503937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8"/>
  <sheetViews>
    <sheetView tabSelected="1" zoomScalePageLayoutView="0" workbookViewId="0" topLeftCell="A9">
      <selection activeCell="K9" sqref="K9:K10"/>
    </sheetView>
  </sheetViews>
  <sheetFormatPr defaultColWidth="9.140625" defaultRowHeight="12.75"/>
  <cols>
    <col min="3" max="3" width="22.8515625" style="0" customWidth="1"/>
    <col min="4" max="4" width="12.28125" style="0" customWidth="1"/>
    <col min="5" max="9" width="12.8515625" style="0" customWidth="1"/>
    <col min="10" max="10" width="13.28125" style="0" customWidth="1"/>
    <col min="11" max="11" width="13.8515625" style="0" customWidth="1"/>
  </cols>
  <sheetData>
    <row r="3" spans="2:11" ht="12.75">
      <c r="B3" s="99" t="s">
        <v>57</v>
      </c>
      <c r="C3" s="99"/>
      <c r="D3" s="99"/>
      <c r="E3" s="99"/>
      <c r="F3" s="99"/>
      <c r="G3" s="99"/>
      <c r="H3" s="99"/>
      <c r="I3" s="99"/>
      <c r="J3" s="99"/>
      <c r="K3" s="107"/>
    </row>
    <row r="5" ht="13.5" thickBot="1"/>
    <row r="6" ht="13.5" hidden="1" thickBot="1"/>
    <row r="7" ht="13.5" hidden="1" thickBot="1"/>
    <row r="8" ht="13.5" hidden="1" thickBot="1"/>
    <row r="9" spans="2:11" ht="13.5" customHeight="1" thickTop="1">
      <c r="B9" s="110" t="s">
        <v>6</v>
      </c>
      <c r="C9" s="111"/>
      <c r="D9" s="70" t="s">
        <v>10</v>
      </c>
      <c r="E9" s="94" t="s">
        <v>24</v>
      </c>
      <c r="F9" s="88" t="s">
        <v>25</v>
      </c>
      <c r="G9" s="88" t="s">
        <v>26</v>
      </c>
      <c r="H9" s="88" t="s">
        <v>27</v>
      </c>
      <c r="I9" s="88" t="s">
        <v>28</v>
      </c>
      <c r="J9" s="88" t="s">
        <v>29</v>
      </c>
      <c r="K9" s="84" t="s">
        <v>58</v>
      </c>
    </row>
    <row r="10" spans="2:11" ht="196.5" customHeight="1" thickBot="1">
      <c r="B10" s="112"/>
      <c r="C10" s="113"/>
      <c r="D10" s="71"/>
      <c r="E10" s="95"/>
      <c r="F10" s="89"/>
      <c r="G10" s="89"/>
      <c r="H10" s="89"/>
      <c r="I10" s="96"/>
      <c r="J10" s="96"/>
      <c r="K10" s="85"/>
    </row>
    <row r="11" spans="2:11" ht="63.75" customHeight="1" thickTop="1">
      <c r="B11" s="108" t="s">
        <v>7</v>
      </c>
      <c r="C11" s="109"/>
      <c r="D11" s="33">
        <f>'Дейност 311'!P9+'Дейност 311'!P10+'Дейност 311'!P11</f>
        <v>724044.2673599999</v>
      </c>
      <c r="E11" s="30"/>
      <c r="F11" s="30"/>
      <c r="G11" s="30">
        <f>'Дейност 311'!Q9+'Дейност 311'!Q10+'Дейност 311'!Q11</f>
        <v>2600</v>
      </c>
      <c r="H11" s="30">
        <f>'Дейност 311'!R9+'Дейност 311'!R10+'Дейност 311'!R11</f>
        <v>14760</v>
      </c>
      <c r="I11" s="30"/>
      <c r="J11" s="30"/>
      <c r="K11" s="31">
        <f>SUM(D11:J11)</f>
        <v>741404.2673599999</v>
      </c>
    </row>
    <row r="12" spans="2:11" ht="45.75" customHeight="1">
      <c r="B12" s="114" t="s">
        <v>8</v>
      </c>
      <c r="C12" s="115"/>
      <c r="D12" s="34">
        <f>'Дейност 322'!J5+'Дейност 322'!J6+'Дейност 322'!J7+'Дейност 322'!J8</f>
        <v>1616424.8</v>
      </c>
      <c r="E12" s="32">
        <f>'Дейност 322'!K5+'Дейност 322'!K6+'Дейност 322'!K7+'Дейност 322'!K8</f>
        <v>25625</v>
      </c>
      <c r="F12" s="32">
        <f>'Дейност 322'!L5+'Дейност 322'!L6+'Дейност 322'!L7+'Дейност 322'!L8</f>
        <v>6820</v>
      </c>
      <c r="G12" s="32">
        <f>'Дейност 322'!M5+'Дейност 322'!M6+'Дейност 322'!M7+'Дейност 322'!M8</f>
        <v>9750</v>
      </c>
      <c r="H12" s="32">
        <f>'Дейност 322'!N5+'Дейност 322'!N6+'Дейност 322'!N7+'Дейност 322'!N8</f>
        <v>30384</v>
      </c>
      <c r="I12" s="32">
        <f>'Дейност 322'!O5+'Дейност 322'!O6+'Дейност 322'!O7+'Дейност 322'!O8</f>
        <v>326400</v>
      </c>
      <c r="J12" s="32">
        <f>'Дейност 322'!P5</f>
        <v>14703</v>
      </c>
      <c r="K12" s="31">
        <f>SUM(D12:J12)</f>
        <v>2030106.8</v>
      </c>
    </row>
    <row r="13" spans="2:11" ht="81" customHeight="1">
      <c r="B13" s="114" t="s">
        <v>9</v>
      </c>
      <c r="C13" s="115"/>
      <c r="D13" s="34">
        <f>'Дейност 326'!D8</f>
        <v>264186</v>
      </c>
      <c r="E13" s="32">
        <f>'Дейност 326'!E8</f>
        <v>4025</v>
      </c>
      <c r="F13" s="32">
        <f>'Дейност 326'!F8</f>
        <v>1023</v>
      </c>
      <c r="G13" s="32">
        <f>'Дейност 326'!G8</f>
        <v>1950</v>
      </c>
      <c r="H13" s="32"/>
      <c r="I13" s="32"/>
      <c r="J13" s="32">
        <f>'Дейност 326'!J8</f>
        <v>14807</v>
      </c>
      <c r="K13" s="31">
        <f>SUM(D13:J13)</f>
        <v>285991</v>
      </c>
    </row>
    <row r="14" spans="2:11" ht="66" customHeight="1">
      <c r="B14" s="116" t="s">
        <v>41</v>
      </c>
      <c r="C14" s="117"/>
      <c r="D14" s="65">
        <f>'Дейност 311'!P12+'Дейност 322'!J9+'Дейност 326'!C9</f>
        <v>98338</v>
      </c>
      <c r="E14" s="66">
        <f>'Дейност 322'!K9+'Дейност 326'!E9</f>
        <v>950</v>
      </c>
      <c r="F14" s="66">
        <f>'Дейност 322'!L9+'Дейност 326'!F9</f>
        <v>7843</v>
      </c>
      <c r="G14" s="66">
        <f>'Дейност 311'!Q12+'Дейност 322'!M9+'Дейност 326'!G9</f>
        <v>0</v>
      </c>
      <c r="H14" s="66">
        <f>'Дейност 311'!R12+'Дейност 322'!N9+'Дейност 326'!H9</f>
        <v>-432</v>
      </c>
      <c r="I14" s="66">
        <f>'Дейност 322'!O9</f>
        <v>17408</v>
      </c>
      <c r="J14" s="66">
        <f>'Дейност 322'!P9+'Дейност 326'!J9</f>
        <v>659</v>
      </c>
      <c r="K14" s="67">
        <f>SUM(D14:J14)</f>
        <v>124766</v>
      </c>
    </row>
    <row r="15" spans="2:11" ht="13.5" thickBot="1">
      <c r="B15" s="97" t="s">
        <v>34</v>
      </c>
      <c r="C15" s="98"/>
      <c r="D15" s="16">
        <f>SUM(D11:D14)</f>
        <v>2702993.0673599998</v>
      </c>
      <c r="E15" s="16">
        <f aca="true" t="shared" si="0" ref="E15:K15">SUM(E11:E14)</f>
        <v>30600</v>
      </c>
      <c r="F15" s="16">
        <f t="shared" si="0"/>
        <v>15686</v>
      </c>
      <c r="G15" s="16">
        <f t="shared" si="0"/>
        <v>14300</v>
      </c>
      <c r="H15" s="16">
        <f t="shared" si="0"/>
        <v>44712</v>
      </c>
      <c r="I15" s="16">
        <f t="shared" si="0"/>
        <v>343808</v>
      </c>
      <c r="J15" s="16">
        <f t="shared" si="0"/>
        <v>30169</v>
      </c>
      <c r="K15" s="16">
        <f t="shared" si="0"/>
        <v>3182268.0673599998</v>
      </c>
    </row>
    <row r="16" ht="13.5" thickTop="1"/>
    <row r="18" spans="5:11" ht="12.75">
      <c r="E18" s="68"/>
      <c r="F18" s="68"/>
      <c r="G18" s="68"/>
      <c r="H18" s="68"/>
      <c r="I18" s="68"/>
      <c r="J18" s="68"/>
      <c r="K18" s="68"/>
    </row>
  </sheetData>
  <sheetProtection/>
  <mergeCells count="15">
    <mergeCell ref="B15:C15"/>
    <mergeCell ref="I9:I10"/>
    <mergeCell ref="J9:J10"/>
    <mergeCell ref="B12:C12"/>
    <mergeCell ref="B13:C13"/>
    <mergeCell ref="B14:C14"/>
    <mergeCell ref="F9:F10"/>
    <mergeCell ref="G9:G10"/>
    <mergeCell ref="H9:H10"/>
    <mergeCell ref="B3:K3"/>
    <mergeCell ref="K9:K10"/>
    <mergeCell ref="B11:C11"/>
    <mergeCell ref="B9:C10"/>
    <mergeCell ref="D9:D10"/>
    <mergeCell ref="E9:E10"/>
  </mergeCells>
  <printOptions/>
  <pageMargins left="0.75" right="0.75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Todorova</dc:creator>
  <cp:keywords/>
  <dc:description/>
  <cp:lastModifiedBy>Koki Milanov</cp:lastModifiedBy>
  <cp:lastPrinted>2016-03-07T12:50:40Z</cp:lastPrinted>
  <dcterms:created xsi:type="dcterms:W3CDTF">2009-02-02T13:02:43Z</dcterms:created>
  <dcterms:modified xsi:type="dcterms:W3CDTF">2016-03-09T08:20:17Z</dcterms:modified>
  <cp:category/>
  <cp:version/>
  <cp:contentType/>
  <cp:contentStatus/>
</cp:coreProperties>
</file>